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A\Web\www\การเงินและบัญชี\"/>
    </mc:Choice>
  </mc:AlternateContent>
  <bookViews>
    <workbookView xWindow="0" yWindow="0" windowWidth="28800" windowHeight="11700"/>
  </bookViews>
  <sheets>
    <sheet name="ทะเบียนคุมรายรับ-รายจ่าย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21" i="1"/>
  <c r="M20" i="1"/>
  <c r="L27" i="1"/>
  <c r="H46" i="1"/>
  <c r="F28" i="1"/>
  <c r="J42" i="1"/>
  <c r="J41" i="1"/>
  <c r="J43" i="1"/>
  <c r="I41" i="1"/>
  <c r="H41" i="1"/>
  <c r="D28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M13" i="1"/>
  <c r="G28" i="1"/>
  <c r="K28" i="1"/>
  <c r="J28" i="1"/>
  <c r="I28" i="1"/>
  <c r="H28" i="1"/>
  <c r="I47" i="1"/>
  <c r="J48" i="1"/>
  <c r="M28" i="1"/>
  <c r="M23" i="1"/>
  <c r="L28" i="1"/>
</calcChain>
</file>

<file path=xl/sharedStrings.xml><?xml version="1.0" encoding="utf-8"?>
<sst xmlns="http://schemas.openxmlformats.org/spreadsheetml/2006/main" count="118" uniqueCount="112">
  <si>
    <t>ที่</t>
  </si>
  <si>
    <t>วันที่</t>
  </si>
  <si>
    <t>รายการ</t>
  </si>
  <si>
    <t>รายรับ</t>
  </si>
  <si>
    <t>รายจ่าย</t>
  </si>
  <si>
    <t>คงเหลือ</t>
  </si>
  <si>
    <t>ศธ. 000/0000</t>
  </si>
  <si>
    <t xml:space="preserve">       ( ................................................... )</t>
  </si>
  <si>
    <t>ตำแหน่ง ...................................................</t>
  </si>
  <si>
    <t>สัดส่วนตามข้อตกลง</t>
  </si>
  <si>
    <t>สัดส่วนจากการใช้จ่ายจริง</t>
  </si>
  <si>
    <t xml:space="preserve">จำนวนเงินทั้งโครงการ .............................................บาท (…...…FC……..) </t>
  </si>
  <si>
    <t xml:space="preserve">จำนวนเงินสำหรับงวด .............................................บาท (…...…FC……..) </t>
  </si>
  <si>
    <t>เลขที่เอกสาร/ใบเสร็จ</t>
  </si>
  <si>
    <t>งวดที่ .................. จากทั้งหมด ................. งวด</t>
  </si>
  <si>
    <t>ชื่อบัญชีโครงการวิจัย</t>
  </si>
  <si>
    <t>เบอร์มือถือ</t>
  </si>
  <si>
    <t>ค่าครุภัณฑ์</t>
  </si>
  <si>
    <t>บัญชี</t>
  </si>
  <si>
    <t>ธนาคาร</t>
  </si>
  <si>
    <t>รหัสโครงการ</t>
  </si>
  <si>
    <t>คณะแพทยศาสตร์โรงพยาบาลรามาธิบดี</t>
  </si>
  <si>
    <t>หัวหน้าโครงการ</t>
  </si>
  <si>
    <t xml:space="preserve">ชื่อโครงการ </t>
  </si>
  <si>
    <t xml:space="preserve">แหล่งทุน </t>
  </si>
  <si>
    <t>e-mail:</t>
  </si>
  <si>
    <t>IO:</t>
  </si>
  <si>
    <t>ค่าเดินทาง + ค่าชดเชยการเสียเวลาอาสาสมัครชื่อ........</t>
  </si>
  <si>
    <t>ถอนเงินจากบัญชีธนาคาร จำนวนเงิน 100,000 บาท</t>
  </si>
  <si>
    <t>ค่าใช้จ่ายจริง</t>
  </si>
  <si>
    <t>ดอกเบี้ยเงินฝากธนาคาร จำนวนเงิน 900 บาท</t>
  </si>
  <si>
    <t>ค่าแพทย์ลงตรวจอาสาสมัคร</t>
  </si>
  <si>
    <t>ค่าพยาบาลวิจัย</t>
  </si>
  <si>
    <t>หมวดรายจ่ายดูจากเอกสารแจกแจงงบประมาณโครงการ</t>
  </si>
  <si>
    <t>งวดที่ 1</t>
  </si>
  <si>
    <t>งวดที่ 2</t>
  </si>
  <si>
    <t>หน่วย : บาท</t>
  </si>
  <si>
    <t>เงินสดหมุนเวียน</t>
  </si>
  <si>
    <t>ตำแหน่ง นักวิชาการเงินและบัญชี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</si>
  <si>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</si>
  <si>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</si>
  <si>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</si>
  <si>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</si>
  <si>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</si>
  <si>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</si>
  <si>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</si>
  <si>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</si>
  <si>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</si>
  <si>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</si>
  <si>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</si>
  <si>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</si>
  <si>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</si>
  <si>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</si>
  <si>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</si>
  <si>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</si>
  <si>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ค่า Lab</t>
  </si>
  <si>
    <t>(วันที่ 1 ต.ค.64)</t>
  </si>
  <si>
    <t>ค่าจ้างผู้ช่วยวิจัย</t>
  </si>
  <si>
    <t>(วันที่ 28 ธ.ค.64)</t>
  </si>
  <si>
    <t xml:space="preserve">หมวดค่าใช้สอย </t>
  </si>
  <si>
    <t>(Operational costs)</t>
  </si>
  <si>
    <t xml:space="preserve">หมวดค่าวัสดุ </t>
  </si>
  <si>
    <t>(Material and supplies)</t>
  </si>
  <si>
    <t xml:space="preserve">หมวดครุภัณฑ์ </t>
  </si>
  <si>
    <t>(Equipment)</t>
  </si>
  <si>
    <t>(Others)</t>
  </si>
  <si>
    <t xml:space="preserve">หมวดค่าตอบแทน/ค่าจ้าง </t>
  </si>
  <si>
    <t>(Salary/Wage)</t>
  </si>
  <si>
    <t>หมวดค่าใช้จ่ายอื่นๆ..(โปรดระบุ).</t>
  </si>
  <si>
    <t>ถอนเงินจากบัญชีธนาคาร จำนวนเงิน 70,000 บาท</t>
  </si>
  <si>
    <t>สังกัดภาควิชา</t>
  </si>
  <si>
    <t>-</t>
  </si>
  <si>
    <t>ค่า CT+ MRI</t>
  </si>
  <si>
    <t>หมายเหตุ : FC หมายถึง Foreign Currency **สามารถปรับหมวดรายจ่ายได้ตามความเหมาะสม</t>
  </si>
  <si>
    <t>รายจ่าย**</t>
  </si>
  <si>
    <t xml:space="preserve">รับเงินงวดที่ 1 จำนวนเงิน 240,000 บาท                                      ค่า Overhead 4% ให้ MU 8,000 บาท                                   ค่า Overhead 16% ให้ ส่วนงาน 32,000 บาท        ค่า Start up fee จำนวนเงิน 15,000 บาท                                               เงินคงเหลือเข้าบัญชีโครงการ จำนวนเงิน 185,000 บาท </t>
  </si>
  <si>
    <t>Protocol no.</t>
  </si>
  <si>
    <t>เลขที่บัญชีโครงการวิจัย:</t>
  </si>
  <si>
    <t>ระยะเวลาการทำวิจัย</t>
  </si>
  <si>
    <t>ตั้งแต่วันที่..............................ถึงวันที่....................................</t>
  </si>
  <si>
    <t>งวดระยะเวลา</t>
  </si>
  <si>
    <t>ผู้ประสานงานวิจัย</t>
  </si>
  <si>
    <t>ลงชื่อ ...................................................ผู้จัดทำ</t>
  </si>
  <si>
    <t>ลงชื่อ ...................................................ผู้ตรวจสอบ</t>
  </si>
  <si>
    <t xml:space="preserve">ลงชื่อ...................................................ผู้ตรวจสอบ </t>
  </si>
  <si>
    <t xml:space="preserve">     ( ................................................... )</t>
  </si>
  <si>
    <t>ตำแหน่ง .......หัวหน้าหน่วยวิจัยทางคลินิก............</t>
  </si>
  <si>
    <t xml:space="preserve">   ( ................................................... )</t>
  </si>
  <si>
    <t>ตำแหน่ง ........(หัวหน้าโครงการวิจัย)............</t>
  </si>
  <si>
    <t>รายงานฉบับที่ ............... จากทั้งหมด ................ ฉบับ</t>
  </si>
  <si>
    <t>เงินงวดวิจัย</t>
  </si>
  <si>
    <t>หลังหักค่าใช้จ่าย</t>
  </si>
  <si>
    <t>เลขขึ้นทะเบียนโครงการวิจัย:</t>
  </si>
  <si>
    <t>ID/CREC :</t>
  </si>
  <si>
    <t>ถอนเงินจากบัญชีธนาคาร จำนวนเงิน 110,000 บาท</t>
  </si>
  <si>
    <r>
      <rPr>
        <b/>
        <u/>
        <sz val="16"/>
        <color theme="1"/>
        <rFont val="TH SarabunPSK"/>
        <family val="2"/>
      </rPr>
      <t xml:space="preserve">หัก </t>
    </r>
    <r>
      <rPr>
        <sz val="16"/>
        <color theme="1"/>
        <rFont val="TH SarabunPSK"/>
        <family val="2"/>
      </rPr>
      <t>ค่าธรรมเนียมวิจัย 4%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</si>
  <si>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ค่าธรรมเนียมวิจัย 16%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</si>
  <si>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 start up fee (หัก 50%)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</si>
  <si>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ค่าค่าตอบแทนเข้าระบบ Payroll 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</si>
  <si>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ดอกเบี้ยรับ (25 ธ.ค.64)</t>
    </r>
  </si>
  <si>
    <t>เงินคงเหลือในบัญชีธนาคาร</t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</si>
  <si>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เงินสดหมุนเวียน</t>
    </r>
  </si>
  <si>
    <t>รวมเงินวิจัยแต่ละงวด</t>
  </si>
  <si>
    <t>รวมเงินคงเหลือในบัญชีธนาคาร</t>
  </si>
  <si>
    <t>เงินคงเหลือ</t>
  </si>
  <si>
    <t>รวมเงินสดหมุนเวียนคงเหลือ</t>
  </si>
  <si>
    <t>เงินสนับสนุนทุนวิจัย</t>
  </si>
  <si>
    <t xml:space="preserve">รับเงินงวดที่ 2 จำนวนเงิน 150,000 บาท                                   ค่า Overhead 4% ให้ MU 5,000 บาท                                    ค่า Overhead 16% ให้ ส่วนงาน 20,000 บาท                      จ่ายค่าตอบแทนเข้าระบบ Payroll จำนวนเงิน  25,000  บาท             เงินคงเหลือเข้าบัญชีโครงการ จำนวนเงิน 100,000 บาท </t>
  </si>
  <si>
    <t>ค่าโทรศัพท์</t>
  </si>
  <si>
    <t>ค่ายา และค่าหัตถการต่างๆ</t>
  </si>
  <si>
    <t>ค่าจ้างเหมาตัดสไลด์งานวิจัย</t>
  </si>
  <si>
    <t>ทะเบียนคุมรายรับ - รายจ่ายโครงการวิจัยจากแหล่งทุนภายนอก (ภาคเอกชน)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</si>
</sst>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#,##0.00_ ;\-#,##0.00\ 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u val="doubleAccounting"/>
      <sz val="14"/>
      <color theme="1"/>
      <name val="TH SarabunPSK"/>
      <family val="2"/>
    </font>
    <font>
      <b/>
      <sz val="18"/>
      <color theme="1"/>
      <name val="TH SarabunPSK"/>
      <family val="2"/>
    </font>
    <font>
      <u val="doubleAccounting"/>
      <sz val="16"/>
      <color theme="1"/>
      <name val="TH SarabunPSK"/>
      <family val="2"/>
    </font>
    <font>
      <u val="double"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/>
    <xf numFmtId="43" fontId="2" fillId="0" borderId="1" xfId="1" applyFont="1" applyBorder="1" applyAlignment="1">
      <alignment vertical="top"/>
    </xf>
    <xf numFmtId="43" fontId="2" fillId="0" borderId="1" xfId="1" applyFont="1" applyBorder="1"/>
    <xf numFmtId="0" fontId="3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3" fontId="2" fillId="0" borderId="1" xfId="1" applyFont="1" applyFill="1" applyBorder="1"/>
    <xf numFmtId="0" fontId="5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9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9" fontId="8" fillId="0" borderId="0" xfId="2" applyFont="1" applyFill="1" applyBorder="1" applyAlignment="1"/>
    <xf numFmtId="43" fontId="8" fillId="0" borderId="0" xfId="0" applyNumberFormat="1" applyFont="1" applyFill="1" applyBorder="1" applyAlignment="1"/>
    <xf numFmtId="43" fontId="8" fillId="0" borderId="0" xfId="1" applyFont="1" applyFill="1" applyBorder="1"/>
    <xf numFmtId="43" fontId="2" fillId="0" borderId="0" xfId="0" applyNumberFormat="1" applyFont="1"/>
    <xf numFmtId="43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3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/>
    <xf numFmtId="0" fontId="3" fillId="0" borderId="0" xfId="0" applyFont="1" applyFill="1" applyBorder="1" applyAlignment="1">
      <alignment horizontal="right"/>
    </xf>
    <xf numFmtId="43" fontId="11" fillId="2" borderId="0" xfId="1" applyFont="1" applyFill="1" applyBorder="1" applyAlignment="1"/>
    <xf numFmtId="9" fontId="3" fillId="0" borderId="0" xfId="2" applyFont="1" applyFill="1" applyBorder="1" applyAlignment="1"/>
    <xf numFmtId="43" fontId="11" fillId="0" borderId="0" xfId="1" applyFont="1" applyFill="1" applyBorder="1" applyAlignment="1"/>
    <xf numFmtId="43" fontId="2" fillId="0" borderId="1" xfId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3" fontId="2" fillId="0" borderId="12" xfId="1" applyFont="1" applyBorder="1" applyAlignment="1">
      <alignment vertical="top"/>
    </xf>
    <xf numFmtId="43" fontId="2" fillId="0" borderId="12" xfId="1" applyFont="1" applyFill="1" applyBorder="1" applyAlignment="1">
      <alignment vertical="top"/>
    </xf>
    <xf numFmtId="0" fontId="12" fillId="3" borderId="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0" borderId="0" xfId="2" applyNumberFormat="1" applyFont="1" applyFill="1" applyBorder="1" applyAlignment="1"/>
    <xf numFmtId="43" fontId="2" fillId="0" borderId="7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43" fontId="2" fillId="0" borderId="1" xfId="0" applyNumberFormat="1" applyFont="1" applyBorder="1" applyAlignment="1">
      <alignment vertical="top"/>
    </xf>
    <xf numFmtId="0" fontId="13" fillId="0" borderId="1" xfId="0" applyFont="1" applyBorder="1"/>
    <xf numFmtId="43" fontId="2" fillId="0" borderId="1" xfId="0" applyNumberFormat="1" applyFont="1" applyBorder="1"/>
    <xf numFmtId="43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0" fontId="3" fillId="0" borderId="10" xfId="0" applyFont="1" applyBorder="1" applyAlignment="1">
      <alignment vertical="top"/>
    </xf>
    <xf numFmtId="0" fontId="2" fillId="0" borderId="8" xfId="0" applyFont="1" applyBorder="1"/>
    <xf numFmtId="43" fontId="5" fillId="4" borderId="11" xfId="0" applyNumberFormat="1" applyFont="1" applyFill="1" applyBorder="1" applyAlignment="1"/>
    <xf numFmtId="43" fontId="5" fillId="2" borderId="14" xfId="1" applyFont="1" applyFill="1" applyBorder="1"/>
    <xf numFmtId="43" fontId="5" fillId="2" borderId="13" xfId="0" applyNumberFormat="1" applyFont="1" applyFill="1" applyBorder="1"/>
    <xf numFmtId="0" fontId="3" fillId="0" borderId="0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center"/>
    </xf>
    <xf numFmtId="187" fontId="2" fillId="0" borderId="7" xfId="0" applyNumberFormat="1" applyFont="1" applyFill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9" fontId="3" fillId="0" borderId="0" xfId="2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43" fontId="3" fillId="0" borderId="8" xfId="1" applyFont="1" applyFill="1" applyBorder="1" applyAlignment="1"/>
    <xf numFmtId="43" fontId="3" fillId="0" borderId="16" xfId="2" applyNumberFormat="1" applyFont="1" applyFill="1" applyBorder="1" applyAlignment="1"/>
    <xf numFmtId="43" fontId="10" fillId="0" borderId="8" xfId="1" applyFont="1" applyFill="1" applyBorder="1" applyAlignment="1"/>
    <xf numFmtId="0" fontId="3" fillId="0" borderId="0" xfId="0" applyFont="1" applyBorder="1" applyAlignment="1">
      <alignment horizontal="center" vertical="top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3" fontId="2" fillId="0" borderId="12" xfId="0" applyNumberFormat="1" applyFont="1" applyBorder="1" applyAlignment="1">
      <alignment vertical="top"/>
    </xf>
    <xf numFmtId="0" fontId="12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14" fontId="13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6" xfId="0" applyFont="1" applyFill="1" applyBorder="1" applyAlignment="1"/>
    <xf numFmtId="0" fontId="3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/>
    </xf>
    <xf numFmtId="0" fontId="13" fillId="0" borderId="12" xfId="0" applyFont="1" applyBorder="1"/>
    <xf numFmtId="0" fontId="5" fillId="0" borderId="0" xfId="0" applyFont="1" applyFill="1" applyBorder="1" applyAlignment="1"/>
    <xf numFmtId="43" fontId="2" fillId="0" borderId="12" xfId="1" applyFont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43" fontId="5" fillId="4" borderId="1" xfId="0" applyNumberFormat="1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/>
    </xf>
    <xf numFmtId="9" fontId="14" fillId="0" borderId="8" xfId="2" applyFont="1" applyFill="1" applyBorder="1" applyAlignment="1"/>
    <xf numFmtId="43" fontId="3" fillId="0" borderId="0" xfId="2" applyNumberFormat="1" applyFont="1" applyFill="1" applyBorder="1" applyAlignment="1"/>
    <xf numFmtId="0" fontId="4" fillId="6" borderId="0" xfId="0" applyFont="1" applyFill="1" applyBorder="1" applyAlignment="1"/>
    <xf numFmtId="43" fontId="3" fillId="0" borderId="1" xfId="1" applyFont="1" applyFill="1" applyBorder="1" applyAlignment="1"/>
    <xf numFmtId="0" fontId="4" fillId="6" borderId="0" xfId="2" applyNumberFormat="1" applyFont="1" applyFill="1" applyBorder="1" applyAlignment="1">
      <alignment horizontal="center"/>
    </xf>
    <xf numFmtId="9" fontId="8" fillId="0" borderId="1" xfId="2" applyFont="1" applyFill="1" applyBorder="1" applyAlignment="1"/>
    <xf numFmtId="0" fontId="3" fillId="0" borderId="1" xfId="0" applyFont="1" applyFill="1" applyBorder="1"/>
    <xf numFmtId="43" fontId="8" fillId="0" borderId="1" xfId="0" applyNumberFormat="1" applyFont="1" applyFill="1" applyBorder="1" applyAlignment="1">
      <alignment horizontal="center"/>
    </xf>
    <xf numFmtId="43" fontId="11" fillId="2" borderId="1" xfId="1" applyFont="1" applyFill="1" applyBorder="1" applyAlignment="1"/>
    <xf numFmtId="43" fontId="3" fillId="0" borderId="11" xfId="1" applyFont="1" applyFill="1" applyBorder="1" applyAlignment="1">
      <alignment horizontal="center"/>
    </xf>
    <xf numFmtId="0" fontId="3" fillId="0" borderId="11" xfId="0" applyFont="1" applyFill="1" applyBorder="1"/>
    <xf numFmtId="43" fontId="4" fillId="3" borderId="11" xfId="1" applyFont="1" applyFill="1" applyBorder="1" applyAlignment="1">
      <alignment horizontal="center"/>
    </xf>
    <xf numFmtId="9" fontId="4" fillId="3" borderId="1" xfId="2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43" fontId="4" fillId="3" borderId="9" xfId="0" applyNumberFormat="1" applyFont="1" applyFill="1" applyBorder="1" applyAlignment="1">
      <alignment horizontal="center"/>
    </xf>
    <xf numFmtId="43" fontId="4" fillId="3" borderId="1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80" zoomScaleNormal="80" workbookViewId="0">
      <selection sqref="A1:L1"/>
    </sheetView>
  </sheetViews>
  <sheetFormatPr defaultColWidth="8.875" defaultRowHeight="24" x14ac:dyDescent="0.55000000000000004"/>
  <cols>
    <col min="1" max="1" width="5.25" style="3" customWidth="1"/>
    <col min="2" max="2" width="14.375" style="2" customWidth="1"/>
    <col min="3" max="3" width="49.375" style="2" customWidth="1"/>
    <col min="4" max="4" width="18.75" style="2" customWidth="1"/>
    <col min="5" max="5" width="17.625" style="11" customWidth="1"/>
    <col min="6" max="6" width="16" style="2" customWidth="1"/>
    <col min="7" max="7" width="23.75" style="2" customWidth="1"/>
    <col min="8" max="8" width="21.375" style="2" customWidth="1"/>
    <col min="9" max="9" width="23.875" style="2" customWidth="1"/>
    <col min="10" max="10" width="24.875" style="2" customWidth="1"/>
    <col min="11" max="11" width="28.375" style="2" customWidth="1"/>
    <col min="12" max="12" width="18" style="2" customWidth="1"/>
    <col min="13" max="13" width="19.625" style="2" customWidth="1"/>
    <col min="14" max="14" width="11" style="2" bestFit="1" customWidth="1"/>
    <col min="15" max="16384" width="8.875" style="2"/>
  </cols>
  <sheetData>
    <row r="1" spans="1:15" s="13" customFormat="1" ht="30.6" customHeight="1" x14ac:dyDescent="0.65">
      <c r="A1" s="144" t="s">
        <v>111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6"/>
    </row>
    <row r="2" spans="1:15" s="13" customFormat="1" x14ac:dyDescent="0.2">
      <c r="A2" s="97" t="s">
        <v>23</v>
      </c>
      <c r="B2" s="14"/>
      <c r="C2" s="47"/>
      <c r="D2" s="47"/>
      <c r="E2" s="47"/>
      <c r="F2" s="47"/>
      <c r="G2" s="47"/>
      <c r="H2" s="47"/>
      <c r="I2" s="47"/>
      <c r="J2" s="47"/>
      <c r="K2" s="99" t="s">
        <v>24</v>
      </c>
      <c r="L2" s="47"/>
      <c r="M2" s="47"/>
    </row>
    <row r="3" spans="1:15" s="15" customFormat="1" x14ac:dyDescent="0.2">
      <c r="A3" s="97" t="s">
        <v>22</v>
      </c>
      <c r="B3" s="14"/>
      <c r="C3" s="47"/>
      <c r="D3" s="99" t="s">
        <v>70</v>
      </c>
      <c r="E3" s="63"/>
      <c r="G3" s="46" t="s">
        <v>21</v>
      </c>
      <c r="I3" s="99" t="s">
        <v>25</v>
      </c>
      <c r="J3" s="47"/>
      <c r="K3" s="99" t="s">
        <v>16</v>
      </c>
      <c r="L3" s="47"/>
      <c r="M3" s="47"/>
      <c r="N3" s="14"/>
    </row>
    <row r="4" spans="1:15" s="15" customFormat="1" x14ac:dyDescent="0.2">
      <c r="A4" s="143" t="s">
        <v>20</v>
      </c>
      <c r="B4" s="143"/>
      <c r="C4" s="49"/>
      <c r="D4" s="99" t="s">
        <v>26</v>
      </c>
      <c r="E4" s="89"/>
      <c r="F4" s="89"/>
      <c r="G4" s="113" t="s">
        <v>93</v>
      </c>
      <c r="H4" s="48"/>
      <c r="I4" s="15" t="s">
        <v>92</v>
      </c>
      <c r="J4" s="89"/>
      <c r="K4" s="100" t="s">
        <v>76</v>
      </c>
      <c r="L4" s="89"/>
      <c r="M4" s="89"/>
      <c r="N4" s="14"/>
    </row>
    <row r="5" spans="1:15" s="15" customFormat="1" x14ac:dyDescent="0.2">
      <c r="A5" s="161" t="s">
        <v>15</v>
      </c>
      <c r="B5" s="161"/>
      <c r="C5" s="49"/>
      <c r="D5" s="98" t="s">
        <v>77</v>
      </c>
      <c r="E5" s="47"/>
      <c r="F5" s="96"/>
      <c r="G5" s="101" t="s">
        <v>81</v>
      </c>
      <c r="H5" s="102"/>
      <c r="I5" s="77"/>
      <c r="J5" s="90"/>
      <c r="N5" s="14"/>
    </row>
    <row r="6" spans="1:15" s="15" customFormat="1" ht="36" customHeight="1" x14ac:dyDescent="0.55000000000000004">
      <c r="A6" s="142" t="s">
        <v>78</v>
      </c>
      <c r="B6" s="142"/>
      <c r="C6" s="108" t="s">
        <v>79</v>
      </c>
      <c r="D6" s="108"/>
      <c r="E6" s="109" t="s">
        <v>89</v>
      </c>
      <c r="H6" s="109" t="s">
        <v>11</v>
      </c>
      <c r="I6" s="46"/>
      <c r="J6" s="46"/>
      <c r="K6" s="94"/>
      <c r="O6" s="14"/>
    </row>
    <row r="7" spans="1:15" s="15" customFormat="1" ht="31.5" customHeight="1" x14ac:dyDescent="0.55000000000000004">
      <c r="A7" s="143" t="s">
        <v>80</v>
      </c>
      <c r="B7" s="143"/>
      <c r="C7" s="109" t="s">
        <v>14</v>
      </c>
      <c r="D7" s="109"/>
      <c r="E7" s="109" t="s">
        <v>12</v>
      </c>
      <c r="G7" s="46"/>
      <c r="H7" s="46"/>
      <c r="I7" s="93"/>
      <c r="J7" s="94"/>
      <c r="K7" s="94"/>
      <c r="L7" s="93"/>
      <c r="M7" s="14"/>
      <c r="N7" s="14"/>
      <c r="O7" s="14"/>
    </row>
    <row r="8" spans="1:15" s="1" customFormat="1" ht="28.5" customHeight="1" x14ac:dyDescent="0.55000000000000004">
      <c r="A8" s="80"/>
      <c r="B8" s="12"/>
      <c r="C8" s="12"/>
      <c r="D8" s="12"/>
      <c r="E8" s="82"/>
      <c r="F8" s="12"/>
      <c r="G8" s="64"/>
      <c r="H8" s="64"/>
      <c r="I8" s="64"/>
      <c r="J8" s="64"/>
      <c r="K8" s="64"/>
      <c r="L8" s="12"/>
      <c r="M8" s="103" t="s">
        <v>36</v>
      </c>
      <c r="O8" s="12"/>
    </row>
    <row r="9" spans="1:15" s="5" customFormat="1" ht="30" customHeight="1" x14ac:dyDescent="0.55000000000000004">
      <c r="A9" s="146" t="s">
        <v>0</v>
      </c>
      <c r="B9" s="146" t="s">
        <v>1</v>
      </c>
      <c r="C9" s="146" t="s">
        <v>2</v>
      </c>
      <c r="D9" s="110" t="s">
        <v>90</v>
      </c>
      <c r="E9" s="138" t="s">
        <v>13</v>
      </c>
      <c r="F9" s="140" t="s">
        <v>3</v>
      </c>
      <c r="G9" s="148" t="s">
        <v>74</v>
      </c>
      <c r="H9" s="149"/>
      <c r="I9" s="149"/>
      <c r="J9" s="149"/>
      <c r="K9" s="150"/>
      <c r="L9" s="146" t="s">
        <v>5</v>
      </c>
      <c r="M9" s="53" t="s">
        <v>18</v>
      </c>
    </row>
    <row r="10" spans="1:15" s="5" customFormat="1" x14ac:dyDescent="0.55000000000000004">
      <c r="A10" s="141"/>
      <c r="B10" s="141"/>
      <c r="C10" s="141"/>
      <c r="D10" s="114" t="s">
        <v>91</v>
      </c>
      <c r="E10" s="139"/>
      <c r="F10" s="141"/>
      <c r="G10" s="88" t="s">
        <v>66</v>
      </c>
      <c r="H10" s="88" t="s">
        <v>59</v>
      </c>
      <c r="I10" s="88" t="s">
        <v>61</v>
      </c>
      <c r="J10" s="88" t="s">
        <v>63</v>
      </c>
      <c r="K10" s="87" t="s">
        <v>68</v>
      </c>
      <c r="L10" s="147"/>
      <c r="M10" s="86" t="s">
        <v>19</v>
      </c>
    </row>
    <row r="11" spans="1:15" s="5" customFormat="1" x14ac:dyDescent="0.55000000000000004">
      <c r="A11" s="79"/>
      <c r="B11" s="79"/>
      <c r="C11" s="79"/>
      <c r="D11" s="79"/>
      <c r="E11" s="83"/>
      <c r="F11" s="79"/>
      <c r="G11" s="84" t="s">
        <v>67</v>
      </c>
      <c r="H11" s="84" t="s">
        <v>60</v>
      </c>
      <c r="I11" s="84" t="s">
        <v>62</v>
      </c>
      <c r="J11" s="84" t="s">
        <v>64</v>
      </c>
      <c r="K11" s="78" t="s">
        <v>65</v>
      </c>
      <c r="L11" s="81"/>
      <c r="M11" s="54"/>
    </row>
    <row r="12" spans="1:15" s="7" customFormat="1" ht="111" customHeight="1" x14ac:dyDescent="0.2">
      <c r="A12" s="71" t="s">
        <v>39</v>
      </c>
      <c r="B12" s="92">
        <v>242797</v>
      </c>
      <c r="C12" s="50" t="s">
        <v>75</v>
      </c>
      <c r="D12" s="117">
        <v>185000</v>
      </c>
      <c r="E12" s="135" t="s">
        <v>6</v>
      </c>
      <c r="F12" s="51"/>
      <c r="G12" s="52"/>
      <c r="H12" s="52"/>
      <c r="I12" s="52"/>
      <c r="J12" s="52"/>
      <c r="K12" s="52"/>
      <c r="L12" s="70">
        <v>0</v>
      </c>
      <c r="M12" s="85">
        <v>185000</v>
      </c>
    </row>
    <row r="13" spans="1:15" s="7" customFormat="1" ht="21.75" customHeight="1" x14ac:dyDescent="0.5">
      <c r="A13" s="71" t="s">
        <v>40</v>
      </c>
      <c r="B13" s="73">
        <v>242797</v>
      </c>
      <c r="C13" s="59" t="s">
        <v>28</v>
      </c>
      <c r="D13" s="115"/>
      <c r="E13" s="135"/>
      <c r="F13" s="51">
        <v>100000</v>
      </c>
      <c r="G13" s="52"/>
      <c r="H13" s="52"/>
      <c r="I13" s="52"/>
      <c r="J13" s="52"/>
      <c r="K13" s="52"/>
      <c r="L13" s="56">
        <f>F13-(G13+H13+I13+J13+K13)</f>
        <v>100000</v>
      </c>
      <c r="M13" s="58">
        <f>(M12-F13)</f>
        <v>85000</v>
      </c>
    </row>
    <row r="14" spans="1:15" s="1" customFormat="1" ht="21.75" x14ac:dyDescent="0.5">
      <c r="A14" s="71" t="s">
        <v>41</v>
      </c>
      <c r="B14" s="73">
        <v>242825</v>
      </c>
      <c r="C14" s="8" t="s">
        <v>55</v>
      </c>
      <c r="D14" s="8"/>
      <c r="E14" s="136">
        <v>15500890</v>
      </c>
      <c r="F14" s="10"/>
      <c r="H14" s="16">
        <v>20000</v>
      </c>
      <c r="I14" s="16"/>
      <c r="J14" s="16"/>
      <c r="K14" s="16"/>
      <c r="L14" s="56">
        <f>L13+F14-(G14+H14+I14+J14+K14)</f>
        <v>80000</v>
      </c>
      <c r="M14" s="8"/>
    </row>
    <row r="15" spans="1:15" s="1" customFormat="1" ht="21.75" x14ac:dyDescent="0.5">
      <c r="A15" s="71" t="s">
        <v>42</v>
      </c>
      <c r="B15" s="73">
        <v>242826</v>
      </c>
      <c r="C15" s="8" t="s">
        <v>72</v>
      </c>
      <c r="D15" s="8"/>
      <c r="E15" s="136">
        <v>15500891</v>
      </c>
      <c r="F15" s="10"/>
      <c r="G15" s="16"/>
      <c r="H15" s="16">
        <v>25000</v>
      </c>
      <c r="J15" s="16"/>
      <c r="K15" s="16"/>
      <c r="L15" s="56">
        <f t="shared" ref="L15:L20" si="0">L14+F15-(G15+H15+I15+J15+K15)</f>
        <v>55000</v>
      </c>
      <c r="M15" s="8"/>
    </row>
    <row r="16" spans="1:15" s="1" customFormat="1" ht="21.75" x14ac:dyDescent="0.5">
      <c r="A16" s="71" t="s">
        <v>43</v>
      </c>
      <c r="B16" s="73">
        <v>242827</v>
      </c>
      <c r="C16" s="8" t="s">
        <v>109</v>
      </c>
      <c r="D16" s="8"/>
      <c r="E16" s="136">
        <v>15500892</v>
      </c>
      <c r="F16" s="10"/>
      <c r="G16" s="16"/>
      <c r="H16" s="16"/>
      <c r="I16" s="16">
        <v>15000</v>
      </c>
      <c r="J16" s="16"/>
      <c r="K16" s="16"/>
      <c r="L16" s="56">
        <f t="shared" si="0"/>
        <v>40000</v>
      </c>
      <c r="M16" s="8"/>
    </row>
    <row r="17" spans="1:14" s="1" customFormat="1" ht="21.75" x14ac:dyDescent="0.5">
      <c r="A17" s="71" t="s">
        <v>44</v>
      </c>
      <c r="B17" s="73">
        <v>242828</v>
      </c>
      <c r="C17" s="8" t="s">
        <v>17</v>
      </c>
      <c r="D17" s="8"/>
      <c r="E17" s="136">
        <v>15500893</v>
      </c>
      <c r="F17" s="10"/>
      <c r="G17" s="16"/>
      <c r="H17" s="16"/>
      <c r="I17" s="16"/>
      <c r="J17" s="16">
        <v>10000</v>
      </c>
      <c r="K17" s="16"/>
      <c r="L17" s="56">
        <f t="shared" si="0"/>
        <v>30000</v>
      </c>
      <c r="M17" s="8"/>
    </row>
    <row r="18" spans="1:14" s="1" customFormat="1" ht="21.75" x14ac:dyDescent="0.5">
      <c r="A18" s="71" t="s">
        <v>45</v>
      </c>
      <c r="B18" s="73">
        <v>242829</v>
      </c>
      <c r="C18" s="8" t="s">
        <v>27</v>
      </c>
      <c r="D18" s="8"/>
      <c r="E18" s="136">
        <v>15500894</v>
      </c>
      <c r="F18" s="10"/>
      <c r="G18" s="16"/>
      <c r="H18" s="16">
        <v>15000</v>
      </c>
      <c r="J18" s="16"/>
      <c r="K18" s="16"/>
      <c r="L18" s="56">
        <f t="shared" si="0"/>
        <v>15000</v>
      </c>
      <c r="M18" s="8"/>
    </row>
    <row r="19" spans="1:14" s="1" customFormat="1" ht="21.75" x14ac:dyDescent="0.5">
      <c r="A19" s="71" t="s">
        <v>46</v>
      </c>
      <c r="B19" s="73">
        <v>242830</v>
      </c>
      <c r="C19" s="8" t="s">
        <v>110</v>
      </c>
      <c r="D19" s="8"/>
      <c r="E19" s="136">
        <v>15500895</v>
      </c>
      <c r="F19" s="10"/>
      <c r="G19" s="16">
        <v>10000</v>
      </c>
      <c r="H19" s="16"/>
      <c r="I19" s="16"/>
      <c r="J19" s="16"/>
      <c r="K19" s="16"/>
      <c r="L19" s="56">
        <f t="shared" si="0"/>
        <v>5000</v>
      </c>
      <c r="M19" s="8"/>
    </row>
    <row r="20" spans="1:14" s="1" customFormat="1" ht="21.75" x14ac:dyDescent="0.5">
      <c r="A20" s="71" t="s">
        <v>47</v>
      </c>
      <c r="B20" s="73">
        <v>242882</v>
      </c>
      <c r="C20" s="8" t="s">
        <v>30</v>
      </c>
      <c r="D20" s="8"/>
      <c r="E20" s="136"/>
      <c r="F20" s="10"/>
      <c r="G20" s="16"/>
      <c r="H20" s="16"/>
      <c r="I20" s="16"/>
      <c r="J20" s="16"/>
      <c r="K20" s="16"/>
      <c r="L20" s="56">
        <f t="shared" si="0"/>
        <v>5000</v>
      </c>
      <c r="M20" s="60">
        <f>M13+900</f>
        <v>85900</v>
      </c>
    </row>
    <row r="21" spans="1:14" s="1" customFormat="1" ht="21.75" x14ac:dyDescent="0.5">
      <c r="A21" s="71" t="s">
        <v>48</v>
      </c>
      <c r="B21" s="73">
        <v>242884</v>
      </c>
      <c r="C21" s="59" t="s">
        <v>69</v>
      </c>
      <c r="D21" s="59"/>
      <c r="E21" s="136"/>
      <c r="F21" s="10">
        <v>70000</v>
      </c>
      <c r="G21" s="16"/>
      <c r="H21" s="16"/>
      <c r="I21" s="16"/>
      <c r="J21" s="16"/>
      <c r="K21" s="16"/>
      <c r="L21" s="56">
        <f>L20+F21-(G21+H21+I21+J21+K21)</f>
        <v>75000</v>
      </c>
      <c r="M21" s="60">
        <f>M20-F21</f>
        <v>15900</v>
      </c>
    </row>
    <row r="22" spans="1:14" s="7" customFormat="1" ht="111.75" customHeight="1" x14ac:dyDescent="0.5">
      <c r="A22" s="71" t="s">
        <v>49</v>
      </c>
      <c r="B22" s="73">
        <v>242885</v>
      </c>
      <c r="C22" s="6" t="s">
        <v>107</v>
      </c>
      <c r="D22" s="118">
        <v>100000</v>
      </c>
      <c r="E22" s="137" t="s">
        <v>6</v>
      </c>
      <c r="F22" s="9"/>
      <c r="G22" s="45"/>
      <c r="H22" s="45"/>
      <c r="I22" s="45"/>
      <c r="J22" s="45"/>
      <c r="K22" s="45"/>
      <c r="L22" s="56">
        <f t="shared" ref="L22:L26" si="1">L21+F22-(G22+H22+I22+J22+K22)</f>
        <v>75000</v>
      </c>
      <c r="M22" s="58">
        <f>M21+D22</f>
        <v>115900</v>
      </c>
    </row>
    <row r="23" spans="1:14" s="7" customFormat="1" ht="25.5" customHeight="1" x14ac:dyDescent="0.5">
      <c r="A23" s="71" t="s">
        <v>50</v>
      </c>
      <c r="B23" s="73">
        <v>242886</v>
      </c>
      <c r="C23" s="59" t="s">
        <v>94</v>
      </c>
      <c r="D23" s="59"/>
      <c r="E23" s="137"/>
      <c r="F23" s="9">
        <v>110000</v>
      </c>
      <c r="G23" s="45"/>
      <c r="H23" s="45"/>
      <c r="I23" s="45"/>
      <c r="J23" s="45"/>
      <c r="K23" s="45"/>
      <c r="L23" s="56">
        <f t="shared" si="1"/>
        <v>185000</v>
      </c>
      <c r="M23" s="58">
        <f>M22-F23</f>
        <v>5900</v>
      </c>
    </row>
    <row r="24" spans="1:14" s="1" customFormat="1" ht="21.75" x14ac:dyDescent="0.5">
      <c r="A24" s="71" t="s">
        <v>51</v>
      </c>
      <c r="B24" s="73">
        <v>242887</v>
      </c>
      <c r="C24" s="8" t="s">
        <v>57</v>
      </c>
      <c r="D24" s="8"/>
      <c r="E24" s="136">
        <v>15500896</v>
      </c>
      <c r="F24" s="10"/>
      <c r="G24" s="16"/>
      <c r="H24" s="16">
        <v>25000</v>
      </c>
      <c r="I24" s="16"/>
      <c r="J24" s="16"/>
      <c r="K24" s="16"/>
      <c r="L24" s="56">
        <f t="shared" si="1"/>
        <v>160000</v>
      </c>
      <c r="M24" s="8"/>
    </row>
    <row r="25" spans="1:14" s="1" customFormat="1" ht="21.75" x14ac:dyDescent="0.5">
      <c r="A25" s="71" t="s">
        <v>52</v>
      </c>
      <c r="B25" s="73">
        <v>242887</v>
      </c>
      <c r="C25" s="8" t="s">
        <v>31</v>
      </c>
      <c r="D25" s="8"/>
      <c r="E25" s="136">
        <v>15500897</v>
      </c>
      <c r="F25" s="10"/>
      <c r="G25" s="16">
        <v>100000</v>
      </c>
      <c r="H25" s="16"/>
      <c r="I25" s="16"/>
      <c r="J25" s="16"/>
      <c r="K25" s="16"/>
      <c r="L25" s="56">
        <f t="shared" si="1"/>
        <v>60000</v>
      </c>
      <c r="M25" s="8"/>
    </row>
    <row r="26" spans="1:14" s="1" customFormat="1" ht="21.75" x14ac:dyDescent="0.5">
      <c r="A26" s="71" t="s">
        <v>53</v>
      </c>
      <c r="B26" s="73">
        <v>242887</v>
      </c>
      <c r="C26" s="8" t="s">
        <v>32</v>
      </c>
      <c r="D26" s="8"/>
      <c r="E26" s="136">
        <v>15500898</v>
      </c>
      <c r="F26" s="10"/>
      <c r="G26" s="16">
        <v>30000</v>
      </c>
      <c r="H26" s="16"/>
      <c r="I26" s="16"/>
      <c r="J26" s="16"/>
      <c r="K26" s="16"/>
      <c r="L26" s="56">
        <f t="shared" si="1"/>
        <v>30000</v>
      </c>
      <c r="M26" s="8"/>
    </row>
    <row r="27" spans="1:14" s="1" customFormat="1" ht="21.75" x14ac:dyDescent="0.5">
      <c r="A27" s="71" t="s">
        <v>54</v>
      </c>
      <c r="B27" s="73">
        <v>242887</v>
      </c>
      <c r="C27" s="8" t="s">
        <v>108</v>
      </c>
      <c r="D27" s="8"/>
      <c r="E27" s="136">
        <v>15500899</v>
      </c>
      <c r="F27" s="10"/>
      <c r="G27" s="16"/>
      <c r="H27" s="16">
        <v>15000</v>
      </c>
      <c r="I27" s="16"/>
      <c r="J27" s="16"/>
      <c r="K27" s="16"/>
      <c r="L27" s="56">
        <f>L26+F27-(G27+H27+I27+J27+K27)</f>
        <v>15000</v>
      </c>
      <c r="M27" s="8"/>
    </row>
    <row r="28" spans="1:14" s="1" customFormat="1" ht="22.5" thickBot="1" x14ac:dyDescent="0.55000000000000004">
      <c r="A28" s="159" t="s">
        <v>5</v>
      </c>
      <c r="B28" s="160"/>
      <c r="C28" s="160"/>
      <c r="D28" s="119">
        <f>SUM(D12:D27)</f>
        <v>285000</v>
      </c>
      <c r="E28" s="62"/>
      <c r="F28" s="65">
        <f>SUM(F12:F27)</f>
        <v>280000</v>
      </c>
      <c r="G28" s="61">
        <f>SUM(G12:G27)</f>
        <v>140000</v>
      </c>
      <c r="H28" s="61">
        <f t="shared" ref="H28:K28" si="2">SUM(H12:H27)</f>
        <v>100000</v>
      </c>
      <c r="I28" s="61">
        <f t="shared" si="2"/>
        <v>15000</v>
      </c>
      <c r="J28" s="61">
        <f t="shared" si="2"/>
        <v>10000</v>
      </c>
      <c r="K28" s="61">
        <f t="shared" si="2"/>
        <v>0</v>
      </c>
      <c r="L28" s="66">
        <f>F28-(G28+H28+I28+J28+K28)</f>
        <v>15000</v>
      </c>
      <c r="M28" s="67">
        <f>M23</f>
        <v>5900</v>
      </c>
      <c r="N28" s="29"/>
    </row>
    <row r="29" spans="1:14" s="21" customFormat="1" ht="24.75" thickTop="1" x14ac:dyDescent="0.65">
      <c r="A29" s="17"/>
      <c r="B29" s="95" t="s">
        <v>73</v>
      </c>
      <c r="C29" s="95"/>
      <c r="D29" s="116"/>
      <c r="E29" s="17"/>
      <c r="F29" s="17"/>
      <c r="G29" s="17"/>
      <c r="H29" s="18"/>
      <c r="I29" s="19"/>
      <c r="J29" s="18"/>
      <c r="K29" s="18"/>
      <c r="L29" s="20"/>
    </row>
    <row r="30" spans="1:14" s="21" customFormat="1" x14ac:dyDescent="0.65">
      <c r="A30" s="17"/>
      <c r="B30" s="57"/>
      <c r="C30" s="57" t="s">
        <v>33</v>
      </c>
      <c r="D30" s="57"/>
      <c r="E30" s="17"/>
      <c r="F30" s="17"/>
      <c r="G30" s="17"/>
      <c r="H30" s="18"/>
      <c r="I30" s="19"/>
      <c r="J30" s="18"/>
      <c r="K30" s="18"/>
      <c r="L30" s="20"/>
    </row>
    <row r="31" spans="1:14" s="23" customFormat="1" x14ac:dyDescent="0.55000000000000004">
      <c r="A31" s="22"/>
      <c r="E31" s="23" t="s">
        <v>9</v>
      </c>
      <c r="H31" s="24">
        <v>0.6</v>
      </c>
      <c r="I31" s="24">
        <v>0.4</v>
      </c>
      <c r="J31" s="24"/>
      <c r="K31" s="24"/>
      <c r="N31" s="30"/>
    </row>
    <row r="32" spans="1:14" s="23" customFormat="1" ht="26.25" x14ac:dyDescent="0.7">
      <c r="A32" s="25"/>
      <c r="B32" s="32"/>
      <c r="C32" s="32"/>
      <c r="D32" s="32"/>
      <c r="E32" s="152" t="s">
        <v>10</v>
      </c>
      <c r="F32" s="152"/>
      <c r="G32" s="33"/>
      <c r="H32" s="55"/>
      <c r="I32" s="55"/>
      <c r="J32" s="55"/>
      <c r="K32" s="43"/>
      <c r="L32" s="28"/>
    </row>
    <row r="33" spans="1:12" s="23" customFormat="1" ht="26.25" x14ac:dyDescent="0.7">
      <c r="A33" s="25"/>
      <c r="B33" s="32"/>
      <c r="C33" s="32"/>
      <c r="D33" s="32"/>
      <c r="E33" s="68"/>
      <c r="F33" s="68"/>
      <c r="G33" s="33"/>
      <c r="H33" s="120" t="s">
        <v>34</v>
      </c>
      <c r="I33" s="120" t="s">
        <v>35</v>
      </c>
      <c r="J33" s="120" t="s">
        <v>100</v>
      </c>
      <c r="K33" s="125"/>
      <c r="L33" s="28"/>
    </row>
    <row r="34" spans="1:12" s="23" customFormat="1" ht="26.25" x14ac:dyDescent="0.7">
      <c r="A34" s="25"/>
      <c r="B34" s="31"/>
      <c r="C34" s="31"/>
      <c r="D34" s="112"/>
      <c r="E34" s="25"/>
      <c r="F34" s="25"/>
      <c r="G34" s="25"/>
      <c r="H34" s="72" t="s">
        <v>56</v>
      </c>
      <c r="I34" s="72" t="s">
        <v>58</v>
      </c>
      <c r="J34" s="43"/>
      <c r="K34" s="43"/>
      <c r="L34" s="28"/>
    </row>
    <row r="35" spans="1:12" s="23" customFormat="1" ht="26.25" x14ac:dyDescent="0.7">
      <c r="A35" s="25"/>
      <c r="B35" s="34"/>
      <c r="C35" s="41"/>
      <c r="D35" s="41"/>
      <c r="E35" s="31"/>
      <c r="F35" s="152" t="s">
        <v>106</v>
      </c>
      <c r="G35" s="152"/>
      <c r="H35" s="40">
        <v>240000</v>
      </c>
      <c r="I35" s="40">
        <v>150000</v>
      </c>
      <c r="J35" s="26"/>
      <c r="K35" s="26"/>
      <c r="L35" s="28"/>
    </row>
    <row r="36" spans="1:12" s="23" customFormat="1" ht="26.25" x14ac:dyDescent="0.7">
      <c r="A36" s="25"/>
      <c r="B36" s="34"/>
      <c r="C36" s="41"/>
      <c r="D36" s="41"/>
      <c r="E36" s="68"/>
      <c r="F36" s="68" t="s">
        <v>95</v>
      </c>
      <c r="G36" s="68"/>
      <c r="H36" s="40">
        <v>8000</v>
      </c>
      <c r="I36" s="40">
        <v>5000</v>
      </c>
      <c r="J36" s="26"/>
      <c r="K36" s="26"/>
      <c r="L36" s="28"/>
    </row>
    <row r="37" spans="1:12" s="23" customFormat="1" ht="26.25" x14ac:dyDescent="0.7">
      <c r="A37" s="25"/>
      <c r="B37" s="34"/>
      <c r="C37" s="41"/>
      <c r="D37" s="41"/>
      <c r="E37" s="68"/>
      <c r="F37" s="68" t="s">
        <v>96</v>
      </c>
      <c r="G37" s="68"/>
      <c r="H37" s="40">
        <v>32000</v>
      </c>
      <c r="I37" s="40">
        <v>20000</v>
      </c>
      <c r="J37" s="26"/>
      <c r="K37" s="26"/>
      <c r="L37" s="28"/>
    </row>
    <row r="38" spans="1:12" s="23" customFormat="1" ht="26.25" x14ac:dyDescent="0.7">
      <c r="A38" s="25"/>
      <c r="B38" s="34"/>
      <c r="C38" s="41"/>
      <c r="D38" s="41"/>
      <c r="E38" s="91"/>
      <c r="F38" s="91" t="s">
        <v>97</v>
      </c>
      <c r="G38" s="91"/>
      <c r="H38" s="40">
        <v>15000</v>
      </c>
      <c r="I38" s="40" t="s">
        <v>71</v>
      </c>
      <c r="J38" s="26"/>
      <c r="K38" s="26"/>
      <c r="L38" s="28"/>
    </row>
    <row r="39" spans="1:12" s="23" customFormat="1" ht="26.25" x14ac:dyDescent="0.7">
      <c r="A39" s="25"/>
      <c r="B39" s="34"/>
      <c r="C39" s="41"/>
      <c r="D39" s="41"/>
      <c r="E39" s="112"/>
      <c r="F39" s="112" t="s">
        <v>98</v>
      </c>
      <c r="G39" s="112"/>
      <c r="H39" s="40"/>
      <c r="I39" s="40">
        <v>25000</v>
      </c>
      <c r="J39" s="26"/>
      <c r="K39" s="26"/>
      <c r="L39" s="28"/>
    </row>
    <row r="40" spans="1:12" s="23" customFormat="1" ht="26.25" x14ac:dyDescent="0.7">
      <c r="A40" s="25"/>
      <c r="B40" s="31"/>
      <c r="C40" s="31"/>
      <c r="D40" s="112"/>
      <c r="E40" s="31"/>
      <c r="F40" s="31" t="s">
        <v>99</v>
      </c>
      <c r="G40" s="35"/>
      <c r="H40" s="76"/>
      <c r="I40" s="74">
        <v>900</v>
      </c>
      <c r="J40" s="121"/>
      <c r="K40" s="26"/>
      <c r="L40" s="28"/>
    </row>
    <row r="41" spans="1:12" s="23" customFormat="1" ht="27" thickBot="1" x14ac:dyDescent="0.75">
      <c r="A41" s="25"/>
      <c r="B41" s="31"/>
      <c r="C41" s="31"/>
      <c r="D41" s="112"/>
      <c r="E41" s="31"/>
      <c r="F41" s="37" t="s">
        <v>102</v>
      </c>
      <c r="G41" s="33"/>
      <c r="H41" s="69">
        <f>H35-H36-H37-H38-H40</f>
        <v>185000</v>
      </c>
      <c r="I41" s="75">
        <f>I35-I36-I37-I39+I40</f>
        <v>100900</v>
      </c>
      <c r="J41" s="122">
        <f>SUM(H41:I41)</f>
        <v>285900</v>
      </c>
      <c r="K41" s="26"/>
      <c r="L41" s="28"/>
    </row>
    <row r="42" spans="1:12" s="23" customFormat="1" ht="27" thickTop="1" x14ac:dyDescent="0.7">
      <c r="A42" s="25"/>
      <c r="B42" s="68"/>
      <c r="C42" s="68"/>
      <c r="D42" s="112"/>
      <c r="E42" s="68"/>
      <c r="F42" s="68" t="s">
        <v>101</v>
      </c>
      <c r="G42" s="33"/>
      <c r="H42" s="39"/>
      <c r="I42" s="26"/>
      <c r="J42" s="74">
        <f>F28</f>
        <v>280000</v>
      </c>
      <c r="K42" s="26"/>
      <c r="L42" s="28"/>
    </row>
    <row r="43" spans="1:12" s="23" customFormat="1" ht="26.25" x14ac:dyDescent="0.7">
      <c r="A43" s="25"/>
      <c r="B43" s="112"/>
      <c r="C43" s="112"/>
      <c r="D43" s="112"/>
      <c r="E43" s="112"/>
      <c r="F43" s="37" t="s">
        <v>103</v>
      </c>
      <c r="G43" s="33"/>
      <c r="H43" s="39"/>
      <c r="I43" s="26"/>
      <c r="J43" s="42">
        <f>J41-J42</f>
        <v>5900</v>
      </c>
      <c r="K43" s="26"/>
      <c r="L43" s="28"/>
    </row>
    <row r="44" spans="1:12" s="23" customFormat="1" ht="26.25" x14ac:dyDescent="0.7">
      <c r="A44" s="25"/>
      <c r="B44" s="112"/>
      <c r="C44" s="112"/>
      <c r="D44" s="112"/>
      <c r="E44" s="112"/>
      <c r="F44" s="112"/>
      <c r="G44" s="33"/>
      <c r="H44" s="39"/>
      <c r="I44" s="26"/>
      <c r="J44" s="40"/>
      <c r="K44" s="26"/>
      <c r="L44" s="28"/>
    </row>
    <row r="45" spans="1:12" s="23" customFormat="1" ht="26.25" x14ac:dyDescent="0.7">
      <c r="A45" s="25"/>
      <c r="B45" s="112"/>
      <c r="C45" s="112"/>
      <c r="D45" s="112"/>
      <c r="E45" s="112"/>
      <c r="F45" s="153" t="s">
        <v>2</v>
      </c>
      <c r="G45" s="154"/>
      <c r="H45" s="132" t="s">
        <v>3</v>
      </c>
      <c r="I45" s="133" t="s">
        <v>4</v>
      </c>
      <c r="J45" s="134" t="s">
        <v>104</v>
      </c>
      <c r="K45" s="26"/>
      <c r="L45" s="28"/>
    </row>
    <row r="46" spans="1:12" s="23" customFormat="1" ht="26.25" x14ac:dyDescent="0.7">
      <c r="A46" s="25"/>
      <c r="B46" s="68"/>
      <c r="C46" s="68"/>
      <c r="D46" s="112"/>
      <c r="E46" s="68"/>
      <c r="F46" s="155" t="s">
        <v>37</v>
      </c>
      <c r="G46" s="156"/>
      <c r="H46" s="130">
        <f>F28</f>
        <v>280000</v>
      </c>
      <c r="I46" s="126"/>
      <c r="J46" s="126"/>
      <c r="K46" s="26"/>
      <c r="L46" s="28"/>
    </row>
    <row r="47" spans="1:12" s="23" customFormat="1" ht="26.25" x14ac:dyDescent="0.7">
      <c r="A47" s="25"/>
      <c r="B47" s="31"/>
      <c r="C47" s="31"/>
      <c r="D47" s="112"/>
      <c r="E47" s="31"/>
      <c r="F47" s="155" t="s">
        <v>29</v>
      </c>
      <c r="G47" s="156"/>
      <c r="H47" s="131"/>
      <c r="I47" s="124">
        <f>SUM(G28:K28)</f>
        <v>265000</v>
      </c>
      <c r="J47" s="126"/>
      <c r="K47" s="26"/>
      <c r="L47" s="28"/>
    </row>
    <row r="48" spans="1:12" s="23" customFormat="1" ht="26.25" x14ac:dyDescent="0.7">
      <c r="A48" s="36"/>
      <c r="B48" s="37"/>
      <c r="C48" s="37"/>
      <c r="D48" s="37"/>
      <c r="E48" s="123"/>
      <c r="F48" s="157" t="s">
        <v>105</v>
      </c>
      <c r="G48" s="158"/>
      <c r="H48" s="127"/>
      <c r="I48" s="128"/>
      <c r="J48" s="129">
        <f>H46-I47</f>
        <v>15000</v>
      </c>
      <c r="K48" s="27"/>
      <c r="L48" s="28"/>
    </row>
    <row r="49" spans="1:12" s="23" customFormat="1" ht="26.25" x14ac:dyDescent="0.7">
      <c r="A49" s="36"/>
      <c r="B49" s="37"/>
      <c r="C49" s="37"/>
      <c r="D49" s="37"/>
      <c r="E49" s="36"/>
      <c r="F49" s="36"/>
      <c r="G49" s="36"/>
      <c r="H49" s="44"/>
      <c r="I49" s="38"/>
      <c r="J49" s="27"/>
      <c r="K49" s="27"/>
      <c r="L49" s="28"/>
    </row>
    <row r="50" spans="1:12" x14ac:dyDescent="0.55000000000000004">
      <c r="B50" s="104" t="s">
        <v>82</v>
      </c>
      <c r="C50" s="104"/>
      <c r="D50" s="104"/>
      <c r="E50" s="104" t="s">
        <v>84</v>
      </c>
      <c r="F50" s="104"/>
      <c r="G50" s="104"/>
    </row>
    <row r="51" spans="1:12" x14ac:dyDescent="0.55000000000000004">
      <c r="B51" s="104" t="s">
        <v>7</v>
      </c>
      <c r="C51" s="104"/>
      <c r="D51" s="104"/>
      <c r="E51" s="104" t="s">
        <v>85</v>
      </c>
      <c r="F51" s="104"/>
      <c r="G51" s="104"/>
    </row>
    <row r="52" spans="1:12" x14ac:dyDescent="0.55000000000000004">
      <c r="B52" s="151" t="s">
        <v>8</v>
      </c>
      <c r="C52" s="151"/>
      <c r="D52" s="111"/>
      <c r="E52" s="151" t="s">
        <v>88</v>
      </c>
      <c r="F52" s="151"/>
      <c r="G52" s="151"/>
    </row>
    <row r="53" spans="1:12" s="1" customFormat="1" ht="21.75" x14ac:dyDescent="0.5">
      <c r="A53" s="4"/>
      <c r="B53" s="5"/>
      <c r="C53" s="5"/>
      <c r="D53" s="5"/>
      <c r="E53" s="105"/>
      <c r="F53" s="5"/>
      <c r="G53" s="5"/>
    </row>
    <row r="54" spans="1:12" x14ac:dyDescent="0.55000000000000004">
      <c r="B54" s="104" t="s">
        <v>83</v>
      </c>
      <c r="C54" s="104"/>
      <c r="D54" s="104"/>
      <c r="E54" s="104" t="s">
        <v>84</v>
      </c>
      <c r="F54" s="104"/>
      <c r="G54" s="104"/>
    </row>
    <row r="55" spans="1:12" x14ac:dyDescent="0.55000000000000004">
      <c r="B55" s="104" t="s">
        <v>87</v>
      </c>
      <c r="C55" s="104"/>
      <c r="D55" s="104"/>
      <c r="E55" s="104" t="s">
        <v>87</v>
      </c>
      <c r="F55" s="104"/>
      <c r="G55" s="106"/>
    </row>
    <row r="56" spans="1:12" x14ac:dyDescent="0.55000000000000004">
      <c r="B56" s="107" t="s">
        <v>38</v>
      </c>
      <c r="C56" s="107"/>
      <c r="D56" s="111"/>
      <c r="E56" s="107" t="s">
        <v>86</v>
      </c>
      <c r="F56" s="107"/>
      <c r="G56" s="107"/>
    </row>
  </sheetData>
  <mergeCells count="21">
    <mergeCell ref="A28:C28"/>
    <mergeCell ref="A4:B4"/>
    <mergeCell ref="A5:B5"/>
    <mergeCell ref="A9:A10"/>
    <mergeCell ref="B9:B10"/>
    <mergeCell ref="C9:C10"/>
    <mergeCell ref="B52:C52"/>
    <mergeCell ref="E32:F32"/>
    <mergeCell ref="F35:G35"/>
    <mergeCell ref="E52:G52"/>
    <mergeCell ref="F45:G45"/>
    <mergeCell ref="F46:G46"/>
    <mergeCell ref="F47:G47"/>
    <mergeCell ref="F48:G48"/>
    <mergeCell ref="E9:E10"/>
    <mergeCell ref="F9:F10"/>
    <mergeCell ref="A6:B6"/>
    <mergeCell ref="A7:B7"/>
    <mergeCell ref="A1:L1"/>
    <mergeCell ref="L9:L10"/>
    <mergeCell ref="G9:K9"/>
  </mergeCells>
  <printOptions horizontalCentered="1"/>
  <pageMargins left="0.19685039370078741" right="0.19685039370078741" top="0.19685039370078741" bottom="0.15748031496062992" header="0.19685039370078741" footer="0.15748031496062992"/>
  <pageSetup paperSize="9" scale="52" orientation="landscape" r:id="rId1"/>
  <headerFooter>
    <oddHeader>&amp;C
&amp;G</oddHeader>
  </headerFooter>
  <rowBreaks count="1" manualBreakCount="1">
    <brk id="3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ทะเบียนคุมรายรับ-รายจ่าย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RC</cp:lastModifiedBy>
  <cp:lastPrinted>2019-06-24T02:56:02Z</cp:lastPrinted>
  <dcterms:created xsi:type="dcterms:W3CDTF">2015-12-03T08:11:02Z</dcterms:created>
  <dcterms:modified xsi:type="dcterms:W3CDTF">2022-10-11T03:11:38Z</dcterms:modified>
</cp:coreProperties>
</file>